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20" yWindow="65296" windowWidth="13700" windowHeight="14720" tabRatio="500" activeTab="1"/>
  </bookViews>
  <sheets>
    <sheet name="Bal1" sheetId="1" r:id="rId1"/>
    <sheet name="Bal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<sst xmlns="http://schemas.openxmlformats.org/spreadsheetml/2006/main" count="42" uniqueCount="23">
  <si>
    <t>BALLARD</t>
  </si>
  <si>
    <t>Male</t>
  </si>
  <si>
    <t>Female</t>
  </si>
  <si>
    <t xml:space="preserve">Male </t>
  </si>
  <si>
    <t>0-4</t>
  </si>
  <si>
    <t>15-19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</si>
  <si>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</si>
  <si>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</si>
  <si>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</si>
  <si>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</si>
  <si>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</si>
  <si>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</si>
  <si>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</si>
  <si>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</si>
  <si>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</si>
  <si>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</si>
  <si>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</si>
  <si>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</si>
  <si>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</si>
  <si>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</si>
  <si>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</si>
  <si>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</si>
  <si>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Greater Ballard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</si>
</sst>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6"/>
      <color indexed="12"/>
      <name val="Verdana"/>
      <family val="0"/>
    </font>
    <font>
      <u val="single"/>
      <sz val="6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Ballard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Sheet1!$D$23:$D$40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Sheet1!$J$3:$J$20</c:f>
              <c:numCache>
                <c:ptCount val="18"/>
                <c:pt idx="0">
                  <c:v>-2.453147375630409</c:v>
                </c:pt>
                <c:pt idx="1">
                  <c:v>-2.156362202436544</c:v>
                </c:pt>
                <c:pt idx="2">
                  <c:v>-2.050515742066704</c:v>
                </c:pt>
                <c:pt idx="3">
                  <c:v>-1.7163729946246602</c:v>
                </c:pt>
                <c:pt idx="4">
                  <c:v>-2.8101197517796734</c:v>
                </c:pt>
                <c:pt idx="5">
                  <c:v>-5.070252993794492</c:v>
                </c:pt>
                <c:pt idx="6">
                  <c:v>-6.020795716331486</c:v>
                </c:pt>
                <c:pt idx="7">
                  <c:v>-4.972708216590914</c:v>
                </c:pt>
                <c:pt idx="8">
                  <c:v>-4.5119648008633755</c:v>
                </c:pt>
                <c:pt idx="9">
                  <c:v>-4.5368698503621605</c:v>
                </c:pt>
                <c:pt idx="10">
                  <c:v>-3.526139924869767</c:v>
                </c:pt>
                <c:pt idx="11">
                  <c:v>-2.1459850984787163</c:v>
                </c:pt>
                <c:pt idx="12">
                  <c:v>-1.2763837868127763</c:v>
                </c:pt>
                <c:pt idx="13">
                  <c:v>-1.1082747026959716</c:v>
                </c:pt>
                <c:pt idx="14">
                  <c:v>-1.0750679700309238</c:v>
                </c:pt>
                <c:pt idx="15">
                  <c:v>-1.168461905651371</c:v>
                </c:pt>
                <c:pt idx="16">
                  <c:v>-0.8696013116659403</c:v>
                </c:pt>
                <c:pt idx="17">
                  <c:v>-0.6786625988419153</c:v>
                </c:pt>
              </c:numCache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Sheet1!$D$23:$D$40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Sheet1!$K$3:$K$20</c:f>
              <c:numCache>
                <c:ptCount val="18"/>
                <c:pt idx="0">
                  <c:v>2.3722059647593547</c:v>
                </c:pt>
                <c:pt idx="1">
                  <c:v>2.243529875682295</c:v>
                </c:pt>
                <c:pt idx="2">
                  <c:v>1.9259904945727748</c:v>
                </c:pt>
                <c:pt idx="3">
                  <c:v>1.7516551480812734</c:v>
                </c:pt>
                <c:pt idx="4">
                  <c:v>2.984455098271175</c:v>
                </c:pt>
                <c:pt idx="5">
                  <c:v>5.263267127410082</c:v>
                </c:pt>
                <c:pt idx="6">
                  <c:v>5.95438225100139</c:v>
                </c:pt>
                <c:pt idx="7">
                  <c:v>4.976859058174045</c:v>
                </c:pt>
                <c:pt idx="8">
                  <c:v>4.812900815640371</c:v>
                </c:pt>
                <c:pt idx="9">
                  <c:v>4.8419567067222875</c:v>
                </c:pt>
                <c:pt idx="10">
                  <c:v>3.484631509038458</c:v>
                </c:pt>
                <c:pt idx="11">
                  <c:v>1.9799514351534775</c:v>
                </c:pt>
                <c:pt idx="12">
                  <c:v>1.448643712512712</c:v>
                </c:pt>
                <c:pt idx="13">
                  <c:v>1.305439677894693</c:v>
                </c:pt>
                <c:pt idx="14">
                  <c:v>1.5026046530934147</c:v>
                </c:pt>
                <c:pt idx="15">
                  <c:v>1.8325965589523276</c:v>
                </c:pt>
                <c:pt idx="16">
                  <c:v>1.6188282174210822</c:v>
                </c:pt>
                <c:pt idx="17">
                  <c:v>1.5524147520909863</c:v>
                </c:pt>
              </c:numCache>
            </c:numRef>
          </c:val>
        </c:ser>
        <c:overlap val="100"/>
        <c:axId val="46399543"/>
        <c:axId val="14942704"/>
      </c:barChart>
      <c:catAx>
        <c:axId val="46399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42704"/>
        <c:crosses val="autoZero"/>
        <c:auto val="1"/>
        <c:lblOffset val="100"/>
        <c:noMultiLvlLbl val="0"/>
      </c:catAx>
      <c:valAx>
        <c:axId val="14942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9954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Ballard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Sheet1!$G$3:$G$20</c:f>
              <c:numCache>
                <c:ptCount val="18"/>
                <c:pt idx="0">
                  <c:v>-0.7720565344623622</c:v>
                </c:pt>
                <c:pt idx="1">
                  <c:v>-0.630927920635909</c:v>
                </c:pt>
                <c:pt idx="2">
                  <c:v>-0.5997966087624266</c:v>
                </c:pt>
                <c:pt idx="3">
                  <c:v>-0.4960255691841521</c:v>
                </c:pt>
                <c:pt idx="4">
                  <c:v>-1.3697777224332233</c:v>
                </c:pt>
                <c:pt idx="5">
                  <c:v>-2.4967312122532843</c:v>
                </c:pt>
                <c:pt idx="6">
                  <c:v>-2.656538613203827</c:v>
                </c:pt>
                <c:pt idx="7">
                  <c:v>-1.9467447024884295</c:v>
                </c:pt>
                <c:pt idx="8">
                  <c:v>-1.6333561629620403</c:v>
                </c:pt>
                <c:pt idx="9">
                  <c:v>-1.595998588713862</c:v>
                </c:pt>
                <c:pt idx="10">
                  <c:v>-1.261855841271818</c:v>
                </c:pt>
                <c:pt idx="11">
                  <c:v>-0.7782827968370587</c:v>
                </c:pt>
                <c:pt idx="12">
                  <c:v>-0.516779777099807</c:v>
                </c:pt>
                <c:pt idx="13">
                  <c:v>-0.42546126227092546</c:v>
                </c:pt>
                <c:pt idx="14">
                  <c:v>-0.35697237614926425</c:v>
                </c:pt>
                <c:pt idx="15">
                  <c:v>-0.38395284643961564</c:v>
                </c:pt>
                <c:pt idx="16">
                  <c:v>-0.2615030197372517</c:v>
                </c:pt>
                <c:pt idx="17">
                  <c:v>-0.25942759894568623</c:v>
                </c:pt>
              </c:numCache>
            </c:numRef>
          </c:val>
        </c:ser>
        <c:ser>
          <c:idx val="1"/>
          <c:order val="1"/>
          <c:spPr>
            <a:solidFill>
              <a:srgbClr val="000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Sheet1!$H$3:$H$20</c:f>
              <c:numCache>
                <c:ptCount val="18"/>
                <c:pt idx="0">
                  <c:v>0.7513023265467074</c:v>
                </c:pt>
                <c:pt idx="1">
                  <c:v>0.6765871780503497</c:v>
                </c:pt>
                <c:pt idx="2">
                  <c:v>0.6350787622190399</c:v>
                </c:pt>
                <c:pt idx="3">
                  <c:v>0.5105535147251105</c:v>
                </c:pt>
                <c:pt idx="4">
                  <c:v>1.5275097025922006</c:v>
                </c:pt>
                <c:pt idx="5">
                  <c:v>2.6669157171616544</c:v>
                </c:pt>
                <c:pt idx="6">
                  <c:v>2.538239628084594</c:v>
                </c:pt>
                <c:pt idx="7">
                  <c:v>1.782786459954756</c:v>
                </c:pt>
                <c:pt idx="8">
                  <c:v>1.6831662619596122</c:v>
                </c:pt>
                <c:pt idx="9">
                  <c:v>1.7433534649150115</c:v>
                </c:pt>
                <c:pt idx="10">
                  <c:v>1.1850652719838948</c:v>
                </c:pt>
                <c:pt idx="11">
                  <c:v>0.6662100740925223</c:v>
                </c:pt>
                <c:pt idx="12">
                  <c:v>0.5811178216383371</c:v>
                </c:pt>
                <c:pt idx="13">
                  <c:v>0.4960255691841521</c:v>
                </c:pt>
                <c:pt idx="14">
                  <c:v>0.5748915592636408</c:v>
                </c:pt>
                <c:pt idx="15">
                  <c:v>0.6579083909262603</c:v>
                </c:pt>
                <c:pt idx="16">
                  <c:v>0.6496067077599983</c:v>
                </c:pt>
                <c:pt idx="17">
                  <c:v>0.6599838117178258</c:v>
                </c:pt>
              </c:numCache>
            </c:numRef>
          </c:val>
        </c:ser>
        <c:ser>
          <c:idx val="2"/>
          <c:order val="2"/>
          <c:spPr>
            <a:solidFill>
              <a:srgbClr val="FCF3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Sheet1!$J$3:$J$20</c:f>
              <c:numCache>
                <c:ptCount val="18"/>
                <c:pt idx="0">
                  <c:v>-2.453147375630409</c:v>
                </c:pt>
                <c:pt idx="1">
                  <c:v>-2.156362202436544</c:v>
                </c:pt>
                <c:pt idx="2">
                  <c:v>-2.050515742066704</c:v>
                </c:pt>
                <c:pt idx="3">
                  <c:v>-1.7163729946246602</c:v>
                </c:pt>
                <c:pt idx="4">
                  <c:v>-2.8101197517796734</c:v>
                </c:pt>
                <c:pt idx="5">
                  <c:v>-5.070252993794492</c:v>
                </c:pt>
                <c:pt idx="6">
                  <c:v>-6.020795716331486</c:v>
                </c:pt>
                <c:pt idx="7">
                  <c:v>-4.972708216590914</c:v>
                </c:pt>
                <c:pt idx="8">
                  <c:v>-4.5119648008633755</c:v>
                </c:pt>
                <c:pt idx="9">
                  <c:v>-4.5368698503621605</c:v>
                </c:pt>
                <c:pt idx="10">
                  <c:v>-3.526139924869767</c:v>
                </c:pt>
                <c:pt idx="11">
                  <c:v>-2.1459850984787163</c:v>
                </c:pt>
                <c:pt idx="12">
                  <c:v>-1.2763837868127763</c:v>
                </c:pt>
                <c:pt idx="13">
                  <c:v>-1.1082747026959716</c:v>
                </c:pt>
                <c:pt idx="14">
                  <c:v>-1.0750679700309238</c:v>
                </c:pt>
                <c:pt idx="15">
                  <c:v>-1.168461905651371</c:v>
                </c:pt>
                <c:pt idx="16">
                  <c:v>-0.8696013116659403</c:v>
                </c:pt>
                <c:pt idx="17">
                  <c:v>-0.6786625988419153</c:v>
                </c:pt>
              </c:numCache>
            </c:numRef>
          </c:val>
        </c:ser>
        <c:ser>
          <c:idx val="3"/>
          <c:order val="3"/>
          <c:spPr>
            <a:solidFill>
              <a:srgbClr val="FCF3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Sheet1!$K$3:$K$20</c:f>
              <c:numCache>
                <c:ptCount val="18"/>
                <c:pt idx="0">
                  <c:v>2.3722059647593547</c:v>
                </c:pt>
                <c:pt idx="1">
                  <c:v>2.243529875682295</c:v>
                </c:pt>
                <c:pt idx="2">
                  <c:v>1.9259904945727748</c:v>
                </c:pt>
                <c:pt idx="3">
                  <c:v>1.7516551480812734</c:v>
                </c:pt>
                <c:pt idx="4">
                  <c:v>2.984455098271175</c:v>
                </c:pt>
                <c:pt idx="5">
                  <c:v>5.263267127410082</c:v>
                </c:pt>
                <c:pt idx="6">
                  <c:v>5.95438225100139</c:v>
                </c:pt>
                <c:pt idx="7">
                  <c:v>4.976859058174045</c:v>
                </c:pt>
                <c:pt idx="8">
                  <c:v>4.812900815640371</c:v>
                </c:pt>
                <c:pt idx="9">
                  <c:v>4.8419567067222875</c:v>
                </c:pt>
                <c:pt idx="10">
                  <c:v>3.484631509038458</c:v>
                </c:pt>
                <c:pt idx="11">
                  <c:v>1.9799514351534775</c:v>
                </c:pt>
                <c:pt idx="12">
                  <c:v>1.448643712512712</c:v>
                </c:pt>
                <c:pt idx="13">
                  <c:v>1.305439677894693</c:v>
                </c:pt>
                <c:pt idx="14">
                  <c:v>1.5026046530934147</c:v>
                </c:pt>
                <c:pt idx="15">
                  <c:v>1.8325965589523276</c:v>
                </c:pt>
                <c:pt idx="16">
                  <c:v>1.6188282174210822</c:v>
                </c:pt>
                <c:pt idx="17">
                  <c:v>1.5524147520909863</c:v>
                </c:pt>
              </c:numCache>
            </c:numRef>
          </c:val>
        </c:ser>
        <c:overlap val="100"/>
        <c:gapWidth val="0"/>
        <c:axId val="266609"/>
        <c:axId val="2399482"/>
      </c:barChart>
      <c:catAx>
        <c:axId val="266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6660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Sheet1!$G$23:$G$40</c:f>
              <c:numCache>
                <c:ptCount val="18"/>
                <c:pt idx="0">
                  <c:v>-2.0090732339598185</c:v>
                </c:pt>
                <c:pt idx="1">
                  <c:v>-1.6418232879671635</c:v>
                </c:pt>
                <c:pt idx="2">
                  <c:v>-1.5608122704687837</c:v>
                </c:pt>
                <c:pt idx="3">
                  <c:v>-1.2907755454741845</c:v>
                </c:pt>
                <c:pt idx="4">
                  <c:v>-3.56448476992871</c:v>
                </c:pt>
                <c:pt idx="5">
                  <c:v>-6.497083603370059</c:v>
                </c:pt>
                <c:pt idx="6">
                  <c:v>-6.9129401598617415</c:v>
                </c:pt>
                <c:pt idx="7">
                  <c:v>-5.065888960898683</c:v>
                </c:pt>
                <c:pt idx="8">
                  <c:v>-4.250378051414992</c:v>
                </c:pt>
                <c:pt idx="9">
                  <c:v>-4.153164830416936</c:v>
                </c:pt>
                <c:pt idx="10">
                  <c:v>-3.283646575934327</c:v>
                </c:pt>
                <c:pt idx="11">
                  <c:v>-2.0252754374594946</c:v>
                </c:pt>
                <c:pt idx="12">
                  <c:v>-1.3447828904731043</c:v>
                </c:pt>
                <c:pt idx="13">
                  <c:v>-1.107150572477857</c:v>
                </c:pt>
                <c:pt idx="14">
                  <c:v>-0.9289263339814214</c:v>
                </c:pt>
                <c:pt idx="15">
                  <c:v>-0.9991358824800173</c:v>
                </c:pt>
                <c:pt idx="16">
                  <c:v>-0.6804925469863901</c:v>
                </c:pt>
                <c:pt idx="17">
                  <c:v>-0.6750918124864982</c:v>
                </c:pt>
              </c:numCache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Sheet1!$H$23:$H$40</c:f>
              <c:numCache>
                <c:ptCount val="18"/>
                <c:pt idx="0">
                  <c:v>1.9550658889608985</c:v>
                </c:pt>
                <c:pt idx="1">
                  <c:v>1.7606394469647872</c:v>
                </c:pt>
                <c:pt idx="2">
                  <c:v>1.6526247569669477</c:v>
                </c:pt>
                <c:pt idx="3">
                  <c:v>1.3285806869734285</c:v>
                </c:pt>
                <c:pt idx="4">
                  <c:v>3.974940591920501</c:v>
                </c:pt>
                <c:pt idx="5">
                  <c:v>6.939943832361201</c:v>
                </c:pt>
                <c:pt idx="6">
                  <c:v>6.605098293367898</c:v>
                </c:pt>
                <c:pt idx="7">
                  <c:v>4.639230935407215</c:v>
                </c:pt>
                <c:pt idx="8">
                  <c:v>4.3799956794124</c:v>
                </c:pt>
                <c:pt idx="9">
                  <c:v>4.536616979909268</c:v>
                </c:pt>
                <c:pt idx="10">
                  <c:v>3.0838193994383234</c:v>
                </c:pt>
                <c:pt idx="11">
                  <c:v>1.7336357744653272</c:v>
                </c:pt>
                <c:pt idx="12">
                  <c:v>1.512205659969756</c:v>
                </c:pt>
                <c:pt idx="13">
                  <c:v>1.2907755454741845</c:v>
                </c:pt>
                <c:pt idx="14">
                  <c:v>1.49600345647008</c:v>
                </c:pt>
                <c:pt idx="15">
                  <c:v>1.7120328364657593</c:v>
                </c:pt>
                <c:pt idx="16">
                  <c:v>1.6904298984661912</c:v>
                </c:pt>
                <c:pt idx="17">
                  <c:v>1.7174335709656514</c:v>
                </c:pt>
              </c:numCache>
            </c:numRef>
          </c:val>
        </c:ser>
        <c:overlap val="95"/>
        <c:gapWidth val="0"/>
        <c:axId val="21595339"/>
        <c:axId val="60140324"/>
      </c:barChart>
      <c:catAx>
        <c:axId val="21595339"/>
        <c:scaling>
          <c:orientation val="minMax"/>
        </c:scaling>
        <c:axPos val="l"/>
        <c:delete val="1"/>
        <c:majorTickMark val="out"/>
        <c:minorTickMark val="none"/>
        <c:tickLblPos val="nextTo"/>
        <c:crossAx val="60140324"/>
        <c:crosses val="autoZero"/>
        <c:auto val="1"/>
        <c:lblOffset val="100"/>
        <c:noMultiLvlLbl val="0"/>
      </c:catAx>
      <c:valAx>
        <c:axId val="601403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15953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D1">
      <selection activeCell="G23" sqref="G23:H40"/>
    </sheetView>
  </sheetViews>
  <sheetFormatPr defaultColWidth="11.00390625" defaultRowHeight="12.75"/>
  <sheetData>
    <row r="1" ht="12.75">
      <c r="A1" t="s">
        <v>0</v>
      </c>
    </row>
    <row r="2" spans="2:6" ht="12.75">
      <c r="B2" t="s">
        <v>1</v>
      </c>
      <c r="C2" t="s">
        <v>2</v>
      </c>
      <c r="E2" t="s">
        <v>3</v>
      </c>
      <c r="F2" t="s">
        <v>2</v>
      </c>
    </row>
    <row r="3" spans="2:11" ht="12.75">
      <c r="B3">
        <v>372</v>
      </c>
      <c r="C3">
        <v>362</v>
      </c>
      <c r="D3" t="s">
        <v>4</v>
      </c>
      <c r="G3">
        <f>(0-(B3/48183))*100</f>
        <v>-0.7720565344623622</v>
      </c>
      <c r="H3">
        <f>(C3/48183)*100</f>
        <v>0.7513023265467074</v>
      </c>
      <c r="J3">
        <f>(0-(B23/48183))*100</f>
        <v>-2.453147375630409</v>
      </c>
      <c r="K3">
        <f>(C23/48183)*100</f>
        <v>2.3722059647593547</v>
      </c>
    </row>
    <row r="4" spans="2:11" ht="12.75">
      <c r="B4">
        <v>304</v>
      </c>
      <c r="C4">
        <v>326</v>
      </c>
      <c r="D4" s="1" t="s">
        <v>6</v>
      </c>
      <c r="G4">
        <f>(0-(B4/48183))*100</f>
        <v>-0.630927920635909</v>
      </c>
      <c r="H4">
        <f>(C4/48183)*100</f>
        <v>0.6765871780503497</v>
      </c>
      <c r="J4">
        <f>(0-(B24/48183))*100</f>
        <v>-2.156362202436544</v>
      </c>
      <c r="K4">
        <f>(C24/48183)*100</f>
        <v>2.243529875682295</v>
      </c>
    </row>
    <row r="5" spans="2:11" ht="12.75">
      <c r="B5">
        <v>289</v>
      </c>
      <c r="C5">
        <v>306</v>
      </c>
      <c r="D5" s="1" t="s">
        <v>7</v>
      </c>
      <c r="G5">
        <f>(0-(B5/48183))*100</f>
        <v>-0.5997966087624266</v>
      </c>
      <c r="H5">
        <f>(C5/48183)*100</f>
        <v>0.6350787622190399</v>
      </c>
      <c r="J5">
        <f>(0-(B25/48183))*100</f>
        <v>-2.050515742066704</v>
      </c>
      <c r="K5">
        <f>(C25/48183)*100</f>
        <v>1.9259904945727748</v>
      </c>
    </row>
    <row r="6" spans="2:11" ht="12.75">
      <c r="B6">
        <f>150+89</f>
        <v>239</v>
      </c>
      <c r="C6">
        <f>147+99</f>
        <v>246</v>
      </c>
      <c r="D6" t="s">
        <v>5</v>
      </c>
      <c r="G6">
        <f>(0-(B6/48183))*100</f>
        <v>-0.4960255691841521</v>
      </c>
      <c r="H6">
        <f>(C6/48183)*100</f>
        <v>0.5105535147251105</v>
      </c>
      <c r="J6">
        <f>(0-(B26/48183))*100</f>
        <v>-1.7163729946246602</v>
      </c>
      <c r="K6">
        <f>(C26/48183)*100</f>
        <v>1.7516551480812734</v>
      </c>
    </row>
    <row r="7" spans="2:11" ht="12.75">
      <c r="B7">
        <f>87+87+486</f>
        <v>660</v>
      </c>
      <c r="C7">
        <f>76+116+544</f>
        <v>736</v>
      </c>
      <c r="D7" t="s">
        <v>8</v>
      </c>
      <c r="G7">
        <f>(0-(B7/48183))*100</f>
        <v>-1.3697777224332233</v>
      </c>
      <c r="H7">
        <f>(C7/48183)*100</f>
        <v>1.5275097025922006</v>
      </c>
      <c r="J7">
        <f>(0-(B27/48183))*100</f>
        <v>-2.8101197517796734</v>
      </c>
      <c r="K7">
        <f>(C27/48183)*100</f>
        <v>2.984455098271175</v>
      </c>
    </row>
    <row r="8" spans="2:11" ht="12.75">
      <c r="B8">
        <v>1203</v>
      </c>
      <c r="C8">
        <v>1285</v>
      </c>
      <c r="D8" t="s">
        <v>9</v>
      </c>
      <c r="G8">
        <f>(0-(B8/48183))*100</f>
        <v>-2.4967312122532843</v>
      </c>
      <c r="H8">
        <f>(C8/48183)*100</f>
        <v>2.6669157171616544</v>
      </c>
      <c r="J8">
        <f>(0-(B28/48183))*100</f>
        <v>-5.070252993794492</v>
      </c>
      <c r="K8">
        <f>(C28/48183)*100</f>
        <v>5.263267127410082</v>
      </c>
    </row>
    <row r="9" spans="2:11" ht="12.75">
      <c r="B9">
        <v>1280</v>
      </c>
      <c r="C9">
        <v>1223</v>
      </c>
      <c r="D9" s="2" t="s">
        <v>10</v>
      </c>
      <c r="G9">
        <f>(0-(B9/48183))*100</f>
        <v>-2.656538613203827</v>
      </c>
      <c r="H9">
        <f>(C9/48183)*100</f>
        <v>2.538239628084594</v>
      </c>
      <c r="J9">
        <f>(0-(B29/48183))*100</f>
        <v>-6.020795716331486</v>
      </c>
      <c r="K9">
        <f>(C29/48183)*100</f>
        <v>5.95438225100139</v>
      </c>
    </row>
    <row r="10" spans="2:11" ht="12.75">
      <c r="B10">
        <v>938</v>
      </c>
      <c r="C10">
        <v>859</v>
      </c>
      <c r="D10" t="s">
        <v>11</v>
      </c>
      <c r="G10">
        <f>(0-(B10/48183))*100</f>
        <v>-1.9467447024884295</v>
      </c>
      <c r="H10">
        <f>(C10/48183)*100</f>
        <v>1.782786459954756</v>
      </c>
      <c r="J10">
        <f>(0-(B30/48183))*100</f>
        <v>-4.972708216590914</v>
      </c>
      <c r="K10">
        <f>(C30/48183)*100</f>
        <v>4.976859058174045</v>
      </c>
    </row>
    <row r="11" spans="2:11" ht="12.75">
      <c r="B11">
        <v>787</v>
      </c>
      <c r="C11">
        <v>811</v>
      </c>
      <c r="D11" t="s">
        <v>12</v>
      </c>
      <c r="G11">
        <f>(0-(B11/48183))*100</f>
        <v>-1.6333561629620403</v>
      </c>
      <c r="H11">
        <f>(C11/48183)*100</f>
        <v>1.6831662619596122</v>
      </c>
      <c r="J11">
        <f>(0-(B31/48183))*100</f>
        <v>-4.5119648008633755</v>
      </c>
      <c r="K11">
        <f>(C31/48183)*100</f>
        <v>4.812900815640371</v>
      </c>
    </row>
    <row r="12" spans="2:11" ht="12.75">
      <c r="B12">
        <v>769</v>
      </c>
      <c r="C12">
        <v>840</v>
      </c>
      <c r="D12" t="s">
        <v>13</v>
      </c>
      <c r="G12">
        <f>(0-(B12/48183))*100</f>
        <v>-1.595998588713862</v>
      </c>
      <c r="H12">
        <f>(C12/48183)*100</f>
        <v>1.7433534649150115</v>
      </c>
      <c r="J12">
        <f>(0-(B32/48183))*100</f>
        <v>-4.5368698503621605</v>
      </c>
      <c r="K12">
        <f>(C32/48183)*100</f>
        <v>4.8419567067222875</v>
      </c>
    </row>
    <row r="13" spans="2:11" ht="12.75">
      <c r="B13">
        <v>608</v>
      </c>
      <c r="C13">
        <v>571</v>
      </c>
      <c r="D13" t="s">
        <v>14</v>
      </c>
      <c r="G13">
        <f>(0-(B13/48183))*100</f>
        <v>-1.261855841271818</v>
      </c>
      <c r="H13">
        <f>(C13/48183)*100</f>
        <v>1.1850652719838948</v>
      </c>
      <c r="J13">
        <f>(0-(B33/48183))*100</f>
        <v>-3.526139924869767</v>
      </c>
      <c r="K13">
        <f>(C33/48183)*100</f>
        <v>3.484631509038458</v>
      </c>
    </row>
    <row r="14" spans="2:11" ht="12.75">
      <c r="B14">
        <v>375</v>
      </c>
      <c r="C14">
        <v>321</v>
      </c>
      <c r="D14" t="s">
        <v>15</v>
      </c>
      <c r="G14">
        <f>(0-(B14/48183))*100</f>
        <v>-0.7782827968370587</v>
      </c>
      <c r="H14">
        <f>(C14/48183)*100</f>
        <v>0.6662100740925223</v>
      </c>
      <c r="J14">
        <f>(0-(B34/48183))*100</f>
        <v>-2.1459850984787163</v>
      </c>
      <c r="K14">
        <f>(C34/48183)*100</f>
        <v>1.9799514351534775</v>
      </c>
    </row>
    <row r="15" spans="2:11" ht="12.75">
      <c r="B15">
        <f>103+146</f>
        <v>249</v>
      </c>
      <c r="C15">
        <f>124+156</f>
        <v>280</v>
      </c>
      <c r="D15" t="s">
        <v>16</v>
      </c>
      <c r="G15">
        <f>(0-(B15/48183))*100</f>
        <v>-0.516779777099807</v>
      </c>
      <c r="H15">
        <f>(C15/48183)*100</f>
        <v>0.5811178216383371</v>
      </c>
      <c r="J15">
        <f>(0-(B35/48183))*100</f>
        <v>-1.2763837868127763</v>
      </c>
      <c r="K15">
        <f>(C35/48183)*100</f>
        <v>1.448643712512712</v>
      </c>
    </row>
    <row r="16" spans="2:11" ht="12.75">
      <c r="B16">
        <f>81+124</f>
        <v>205</v>
      </c>
      <c r="C16">
        <f>104+135</f>
        <v>239</v>
      </c>
      <c r="D16" t="s">
        <v>17</v>
      </c>
      <c r="G16">
        <f>(0-(B16/48183))*100</f>
        <v>-0.42546126227092546</v>
      </c>
      <c r="H16">
        <f>(C16/48183)*100</f>
        <v>0.4960255691841521</v>
      </c>
      <c r="J16">
        <f>(0-(B36/48183))*100</f>
        <v>-1.1082747026959716</v>
      </c>
      <c r="K16">
        <f>(C36/48183)*100</f>
        <v>1.305439677894693</v>
      </c>
    </row>
    <row r="17" spans="2:11" ht="12.75">
      <c r="B17">
        <v>172</v>
      </c>
      <c r="C17">
        <v>277</v>
      </c>
      <c r="D17" t="s">
        <v>18</v>
      </c>
      <c r="G17">
        <f>(0-(B17/48183))*100</f>
        <v>-0.35697237614926425</v>
      </c>
      <c r="H17">
        <f>(C17/48183)*100</f>
        <v>0.5748915592636408</v>
      </c>
      <c r="J17">
        <f>(0-(B37/48183))*100</f>
        <v>-1.0750679700309238</v>
      </c>
      <c r="K17">
        <f>(C37/48183)*100</f>
        <v>1.5026046530934147</v>
      </c>
    </row>
    <row r="18" spans="2:11" ht="12.75">
      <c r="B18">
        <v>185</v>
      </c>
      <c r="C18">
        <v>317</v>
      </c>
      <c r="D18" t="s">
        <v>19</v>
      </c>
      <c r="G18">
        <f>(0-(B18/48183))*100</f>
        <v>-0.38395284643961564</v>
      </c>
      <c r="H18">
        <f>(C18/48183)*100</f>
        <v>0.6579083909262603</v>
      </c>
      <c r="J18">
        <f>(0-(B38/48183))*100</f>
        <v>-1.168461905651371</v>
      </c>
      <c r="K18">
        <f>(C38/48183)*100</f>
        <v>1.8325965589523276</v>
      </c>
    </row>
    <row r="19" spans="2:11" ht="12.75">
      <c r="B19">
        <v>126</v>
      </c>
      <c r="C19">
        <v>313</v>
      </c>
      <c r="D19" t="s">
        <v>20</v>
      </c>
      <c r="G19">
        <f>(0-(B19/48183))*100</f>
        <v>-0.2615030197372517</v>
      </c>
      <c r="H19">
        <f>(C19/48183)*100</f>
        <v>0.6496067077599983</v>
      </c>
      <c r="J19">
        <f>(0-(B39/48183))*100</f>
        <v>-0.8696013116659403</v>
      </c>
      <c r="K19">
        <f>(C39/48183)*100</f>
        <v>1.6188282174210822</v>
      </c>
    </row>
    <row r="20" spans="2:11" ht="12.75">
      <c r="B20">
        <v>125</v>
      </c>
      <c r="C20">
        <v>318</v>
      </c>
      <c r="D20" s="3" t="s">
        <v>21</v>
      </c>
      <c r="G20">
        <f>(0-(B20/48183))*100</f>
        <v>-0.25942759894568623</v>
      </c>
      <c r="H20">
        <f>(C20/48183)*100</f>
        <v>0.6599838117178258</v>
      </c>
      <c r="J20">
        <f>(0-(B40/48183))*100</f>
        <v>-0.6786625988419153</v>
      </c>
      <c r="K20">
        <f>(C40/48183)*100</f>
        <v>1.5524147520909863</v>
      </c>
    </row>
    <row r="21" spans="2:4" ht="12.75">
      <c r="B21">
        <f>SUM(B3:B20)</f>
        <v>8886</v>
      </c>
      <c r="C21">
        <f>SUM(C3:C20)</f>
        <v>9630</v>
      </c>
      <c r="D21">
        <f>B21+C21</f>
        <v>18516</v>
      </c>
    </row>
    <row r="22" ht="12.75">
      <c r="A22" t="s">
        <v>22</v>
      </c>
    </row>
    <row r="23" spans="2:8" ht="12.75">
      <c r="B23">
        <f>372+810</f>
        <v>1182</v>
      </c>
      <c r="C23">
        <f>362+781</f>
        <v>1143</v>
      </c>
      <c r="D23" t="s">
        <v>4</v>
      </c>
      <c r="G23">
        <f>(0-(B3/18516))*100</f>
        <v>-2.0090732339598185</v>
      </c>
      <c r="H23">
        <f>(C3/18516)*100</f>
        <v>1.9550658889608985</v>
      </c>
    </row>
    <row r="24" spans="2:8" ht="12.75">
      <c r="B24">
        <f>304+735</f>
        <v>1039</v>
      </c>
      <c r="C24">
        <f>755+326</f>
        <v>1081</v>
      </c>
      <c r="D24" s="1" t="s">
        <v>6</v>
      </c>
      <c r="G24">
        <f aca="true" t="shared" si="0" ref="G24:G40">(0-(B4/18516))*100</f>
        <v>-1.6418232879671635</v>
      </c>
      <c r="H24">
        <f aca="true" t="shared" si="1" ref="H24:H40">(C4/18516)*100</f>
        <v>1.7606394469647872</v>
      </c>
    </row>
    <row r="25" spans="2:8" ht="12.75">
      <c r="B25">
        <f>289+699</f>
        <v>988</v>
      </c>
      <c r="C25">
        <f>306+622</f>
        <v>928</v>
      </c>
      <c r="D25" s="1" t="s">
        <v>7</v>
      </c>
      <c r="G25">
        <f t="shared" si="0"/>
        <v>-1.5608122704687837</v>
      </c>
      <c r="H25">
        <f t="shared" si="1"/>
        <v>1.6526247569669477</v>
      </c>
    </row>
    <row r="26" spans="2:8" ht="12.75">
      <c r="B26">
        <f>239+365+223</f>
        <v>827</v>
      </c>
      <c r="C26">
        <f>246+405+193</f>
        <v>844</v>
      </c>
      <c r="D26" t="s">
        <v>5</v>
      </c>
      <c r="G26">
        <f t="shared" si="0"/>
        <v>-1.2907755454741845</v>
      </c>
      <c r="H26">
        <f t="shared" si="1"/>
        <v>1.3285806869734285</v>
      </c>
    </row>
    <row r="27" spans="2:8" ht="12.75">
      <c r="B27">
        <f>660+124+100+470</f>
        <v>1354</v>
      </c>
      <c r="C27">
        <f>736+113+122+467</f>
        <v>1438</v>
      </c>
      <c r="D27" t="s">
        <v>8</v>
      </c>
      <c r="G27">
        <f t="shared" si="0"/>
        <v>-3.56448476992871</v>
      </c>
      <c r="H27">
        <f t="shared" si="1"/>
        <v>3.974940591920501</v>
      </c>
    </row>
    <row r="28" spans="2:8" ht="12.75">
      <c r="B28">
        <f>1203+1240</f>
        <v>2443</v>
      </c>
      <c r="C28">
        <f>1285+1251</f>
        <v>2536</v>
      </c>
      <c r="D28" t="s">
        <v>9</v>
      </c>
      <c r="G28">
        <f t="shared" si="0"/>
        <v>-6.497083603370059</v>
      </c>
      <c r="H28">
        <f t="shared" si="1"/>
        <v>6.939943832361201</v>
      </c>
    </row>
    <row r="29" spans="2:8" ht="12.75">
      <c r="B29">
        <f>1280+1621</f>
        <v>2901</v>
      </c>
      <c r="C29">
        <f>1646+1223</f>
        <v>2869</v>
      </c>
      <c r="D29" s="2" t="s">
        <v>10</v>
      </c>
      <c r="G29">
        <f t="shared" si="0"/>
        <v>-6.9129401598617415</v>
      </c>
      <c r="H29">
        <f t="shared" si="1"/>
        <v>6.605098293367898</v>
      </c>
    </row>
    <row r="30" spans="2:8" ht="12.75">
      <c r="B30">
        <f>938+1458</f>
        <v>2396</v>
      </c>
      <c r="C30">
        <f>859+1539</f>
        <v>2398</v>
      </c>
      <c r="D30" t="s">
        <v>11</v>
      </c>
      <c r="G30">
        <f t="shared" si="0"/>
        <v>-5.065888960898683</v>
      </c>
      <c r="H30">
        <f t="shared" si="1"/>
        <v>4.639230935407215</v>
      </c>
    </row>
    <row r="31" spans="2:8" ht="12.75">
      <c r="B31">
        <f>787+1387</f>
        <v>2174</v>
      </c>
      <c r="C31">
        <f>811+1508</f>
        <v>2319</v>
      </c>
      <c r="D31" t="s">
        <v>12</v>
      </c>
      <c r="G31">
        <f t="shared" si="0"/>
        <v>-4.250378051414992</v>
      </c>
      <c r="H31">
        <f t="shared" si="1"/>
        <v>4.3799956794124</v>
      </c>
    </row>
    <row r="32" spans="2:8" ht="12.75">
      <c r="B32">
        <f>769+1417</f>
        <v>2186</v>
      </c>
      <c r="C32">
        <f>840+1493</f>
        <v>2333</v>
      </c>
      <c r="D32" t="s">
        <v>13</v>
      </c>
      <c r="G32">
        <f t="shared" si="0"/>
        <v>-4.153164830416936</v>
      </c>
      <c r="H32">
        <f t="shared" si="1"/>
        <v>4.536616979909268</v>
      </c>
    </row>
    <row r="33" spans="2:8" ht="12.75">
      <c r="B33">
        <f>608+1091</f>
        <v>1699</v>
      </c>
      <c r="C33">
        <f>571+1108</f>
        <v>1679</v>
      </c>
      <c r="D33" t="s">
        <v>14</v>
      </c>
      <c r="G33">
        <f t="shared" si="0"/>
        <v>-3.283646575934327</v>
      </c>
      <c r="H33">
        <f t="shared" si="1"/>
        <v>3.0838193994383234</v>
      </c>
    </row>
    <row r="34" spans="2:8" ht="12.75">
      <c r="B34">
        <f>375+659</f>
        <v>1034</v>
      </c>
      <c r="C34">
        <f>321+633</f>
        <v>954</v>
      </c>
      <c r="D34" t="s">
        <v>15</v>
      </c>
      <c r="G34">
        <f t="shared" si="0"/>
        <v>-2.0252754374594946</v>
      </c>
      <c r="H34">
        <f t="shared" si="1"/>
        <v>1.7336357744653272</v>
      </c>
    </row>
    <row r="35" spans="2:8" ht="12.75">
      <c r="B35">
        <f>249+147+219</f>
        <v>615</v>
      </c>
      <c r="C35">
        <f>280+200+218</f>
        <v>698</v>
      </c>
      <c r="D35" t="s">
        <v>16</v>
      </c>
      <c r="G35">
        <f t="shared" si="0"/>
        <v>-1.3447828904731043</v>
      </c>
      <c r="H35">
        <f t="shared" si="1"/>
        <v>1.512205659969756</v>
      </c>
    </row>
    <row r="36" spans="2:8" ht="12.75">
      <c r="B36">
        <f>205+131+198</f>
        <v>534</v>
      </c>
      <c r="C36">
        <f>239+158+232</f>
        <v>629</v>
      </c>
      <c r="D36" t="s">
        <v>17</v>
      </c>
      <c r="G36">
        <f t="shared" si="0"/>
        <v>-1.107150572477857</v>
      </c>
      <c r="H36">
        <f t="shared" si="1"/>
        <v>1.2907755454741845</v>
      </c>
    </row>
    <row r="37" spans="2:8" ht="12.75">
      <c r="B37">
        <f>172+346</f>
        <v>518</v>
      </c>
      <c r="C37">
        <f>277+447</f>
        <v>724</v>
      </c>
      <c r="D37" t="s">
        <v>18</v>
      </c>
      <c r="G37">
        <f t="shared" si="0"/>
        <v>-0.9289263339814214</v>
      </c>
      <c r="H37">
        <f t="shared" si="1"/>
        <v>1.49600345647008</v>
      </c>
    </row>
    <row r="38" spans="2:8" ht="12.75">
      <c r="B38">
        <f>185+378</f>
        <v>563</v>
      </c>
      <c r="C38">
        <f>317+566</f>
        <v>883</v>
      </c>
      <c r="D38" t="s">
        <v>19</v>
      </c>
      <c r="G38">
        <f t="shared" si="0"/>
        <v>-0.9991358824800173</v>
      </c>
      <c r="H38">
        <f t="shared" si="1"/>
        <v>1.7120328364657593</v>
      </c>
    </row>
    <row r="39" spans="2:8" ht="12.75">
      <c r="B39">
        <f>126+293</f>
        <v>419</v>
      </c>
      <c r="C39">
        <f>313+467</f>
        <v>780</v>
      </c>
      <c r="D39" t="s">
        <v>20</v>
      </c>
      <c r="G39">
        <f t="shared" si="0"/>
        <v>-0.6804925469863901</v>
      </c>
      <c r="H39">
        <f t="shared" si="1"/>
        <v>1.6904298984661912</v>
      </c>
    </row>
    <row r="40" spans="2:8" ht="12.75">
      <c r="B40">
        <f>125+202</f>
        <v>327</v>
      </c>
      <c r="C40">
        <f>318+430</f>
        <v>748</v>
      </c>
      <c r="D40" s="3" t="s">
        <v>21</v>
      </c>
      <c r="G40">
        <f t="shared" si="0"/>
        <v>-0.6750918124864982</v>
      </c>
      <c r="H40">
        <f t="shared" si="1"/>
        <v>1.7174335709656514</v>
      </c>
    </row>
    <row r="41" spans="2:4" ht="12.75">
      <c r="B41">
        <f>SUM(B23:B40)</f>
        <v>23199</v>
      </c>
      <c r="C41">
        <f>SUM(C23:C40)</f>
        <v>24984</v>
      </c>
      <c r="D41">
        <f>B41+C41</f>
        <v>48183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2008-01-25T05:14:44Z</dcterms:created>
  <cp:category/>
  <cp:version/>
  <cp:contentType/>
  <cp:contentStatus/>
</cp:coreProperties>
</file>